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Y:\03_Provoz\2606 Výstavba hasičské zbrojnice v Potštejně\02_SOD a Dodatky\ZL\ZL3 fasádní dřevěný obklad\"/>
    </mc:Choice>
  </mc:AlternateContent>
  <bookViews>
    <workbookView xWindow="0" yWindow="0" windowWidth="0" windowHeight="0"/>
  </bookViews>
  <sheets>
    <sheet name="Rekapitulace stavby" sheetId="1" r:id="rId1"/>
    <sheet name="001a - Kaple sv. Jana Nep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'001a - Kaple sv. Jana Nep...'!$C$121:$K$139</definedName>
    <definedName name="_xlnm.Print_Area" localSheetId="1">'001a - Kaple sv. Jana Nep...'!$C$4:$J$76,'001a - Kaple sv. Jana Nep...'!$C$82:$J$103,'001a - Kaple sv. Jana Nep...'!$C$109:$J$139</definedName>
    <definedName name="_xlnm.Print_Titles" localSheetId="1">'001a - Kaple sv. Jana Nep...'!$121:$121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39"/>
  <c r="BH139"/>
  <c r="BG139"/>
  <c r="BF139"/>
  <c r="T139"/>
  <c r="T138"/>
  <c r="R139"/>
  <c r="R138"/>
  <c r="P139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T129"/>
  <c r="R130"/>
  <c r="R129"/>
  <c r="P130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J119"/>
  <c r="F116"/>
  <c r="E114"/>
  <c r="J92"/>
  <c r="F89"/>
  <c r="E87"/>
  <c r="J21"/>
  <c r="E21"/>
  <c r="J91"/>
  <c r="J20"/>
  <c r="J18"/>
  <c r="E18"/>
  <c r="F119"/>
  <c r="J17"/>
  <c r="J15"/>
  <c r="E15"/>
  <c r="F118"/>
  <c r="J14"/>
  <c r="J12"/>
  <c r="J89"/>
  <c r="E7"/>
  <c r="E85"/>
  <c i="1" r="L90"/>
  <c r="AM90"/>
  <c r="AM89"/>
  <c r="L89"/>
  <c r="AM87"/>
  <c r="L87"/>
  <c r="L85"/>
  <c r="L84"/>
  <c i="2" r="BK133"/>
  <c r="BK132"/>
  <c r="BK126"/>
  <c i="1" r="AS94"/>
  <c i="2" r="BK139"/>
  <c r="BK137"/>
  <c r="BK136"/>
  <c r="J130"/>
  <c r="J128"/>
  <c r="BK125"/>
  <c r="J139"/>
  <c r="J137"/>
  <c r="J133"/>
  <c r="J136"/>
  <c r="J132"/>
  <c r="BK130"/>
  <c r="BK128"/>
  <c r="J126"/>
  <c r="J125"/>
  <c l="1" r="BK124"/>
  <c r="J124"/>
  <c r="J98"/>
  <c r="P124"/>
  <c r="P123"/>
  <c r="P122"/>
  <c i="1" r="AU95"/>
  <c i="2" r="R124"/>
  <c r="R123"/>
  <c r="R122"/>
  <c r="T124"/>
  <c r="T123"/>
  <c r="T122"/>
  <c r="BK131"/>
  <c r="J131"/>
  <c r="J100"/>
  <c r="P131"/>
  <c r="R131"/>
  <c r="T131"/>
  <c r="BK135"/>
  <c r="J135"/>
  <c r="J101"/>
  <c r="P135"/>
  <c r="R135"/>
  <c r="T135"/>
  <c r="BK129"/>
  <c r="J129"/>
  <c r="J99"/>
  <c r="BK138"/>
  <c r="J138"/>
  <c r="J102"/>
  <c r="F92"/>
  <c r="E112"/>
  <c r="J118"/>
  <c r="F91"/>
  <c r="J116"/>
  <c r="BE126"/>
  <c r="BE128"/>
  <c r="BE133"/>
  <c r="BE136"/>
  <c r="BE137"/>
  <c r="BE125"/>
  <c r="BE130"/>
  <c r="BE132"/>
  <c r="BE139"/>
  <c i="1" r="AU94"/>
  <c i="2" r="F35"/>
  <c i="1" r="BB95"/>
  <c r="BB94"/>
  <c r="AX94"/>
  <c i="2" r="F34"/>
  <c i="1" r="BA95"/>
  <c r="BA94"/>
  <c r="W30"/>
  <c i="2" r="J34"/>
  <c i="1" r="AW95"/>
  <c i="2" r="F36"/>
  <c i="1" r="BC95"/>
  <c r="BC94"/>
  <c r="W32"/>
  <c i="2" r="F37"/>
  <c i="1" r="BD95"/>
  <c r="BD94"/>
  <c r="W33"/>
  <c i="2" l="1" r="BK123"/>
  <c r="J123"/>
  <c r="J97"/>
  <c i="1" r="AY94"/>
  <c i="2" r="J33"/>
  <c i="1" r="AV95"/>
  <c r="AT95"/>
  <c r="AW94"/>
  <c r="AK30"/>
  <c r="W31"/>
  <c i="2" r="F33"/>
  <c i="1" r="AZ95"/>
  <c r="AZ94"/>
  <c r="W29"/>
  <c i="2" l="1" r="BK122"/>
  <c r="J122"/>
  <c r="J96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<sst xmlns="http://schemas.openxmlformats.org/spreadsheetml/2006/main">
  <si>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</si>
  <si>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</si>
  <si>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</si>
  <si>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</si>
  <si>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{9f5d75e7-1366-43e6-aed2-68daab2e19f8}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</si>
  <si>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</si>
  <si>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</si>
  <si>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</si>
  <si>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</si>
  <si>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</si>
  <si>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</si>
  <si>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</si>
  <si>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</si>
  <si>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</si>
  <si>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</si>
  <si>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</si>
  <si>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</si>
  <si>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Kaple sv. Jana Nepomuckého</t>
  </si>
  <si>
    <t>KSO:</t>
  </si>
  <si>
    <t>CC-CZ:</t>
  </si>
  <si>
    <t>Místo:</t>
  </si>
  <si>
    <t xml:space="preserve"> </t>
  </si>
  <si>
    <t>Datum:</t>
  </si>
  <si>
    <t>3. 10. 2019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</si>
  <si>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</si>
  <si>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</si>
  <si>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</si>
  <si>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</si>
  <si>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</si>
  <si>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</si>
  <si>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</si>
  <si>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</si>
  <si>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Ing. M. Kejzar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</si>
  <si>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</si>
  <si>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</si>
  <si>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</si>
  <si>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</si>
  <si>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</si>
  <si>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</si>
  <si>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</si>
  <si>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</si>
  <si>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</si>
  <si>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</si>
  <si>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</si>
  <si>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</si>
  <si>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</si>
  <si>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</si>
  <si>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</si>
  <si>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</si>
  <si>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</si>
  <si>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</si>
  <si>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</si>
  <si>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</si>
  <si>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</si>
  <si>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</si>
  <si>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</si>
  <si>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</si>
  <si>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</si>
  <si>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</si>
  <si>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</si>
  <si>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</si>
  <si>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</si>
  <si>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</si>
  <si>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</si>
  <si>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</si>
  <si>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</si>
  <si>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</si>
  <si>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</si>
  <si>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</si>
  <si>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</si>
  <si>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</si>
  <si>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</si>
  <si>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</si>
  <si>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</si>
  <si>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</si>
  <si>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</si>
  <si>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</si>
  <si>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</si>
  <si>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</si>
  <si>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001a</t>
  </si>
  <si>
    <t>Kaple sv. Jana Nepomuckého - stavební úpravy</t>
  </si>
  <si>
    <t>STA</t>
  </si>
  <si>
    <t>1</t>
  </si>
  <si>
    <t>{60e7bdd7-697d-42a9-a7bd-1f51c77f5b57}</t>
  </si>
  <si>
    <t>2</t>
  </si>
  <si>
    <t>KRYCÍ LIST SOUPISU PRACÍ</t>
  </si>
  <si>
    <t>Objekt:</t>
  </si>
  <si>
    <t>001a - Kaple sv. Jana Nepomuckého - stavební úpravy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</si>
  <si>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</si>
  <si>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</si>
  <si>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</si>
  <si>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</si>
  <si>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</si>
  <si>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</si>
  <si>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</si>
  <si>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</si>
  <si>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9 - Ostatní konstrukce a práce, bourání</t>
  </si>
  <si>
    <t xml:space="preserve">    741 - Elektroinstalace - silnoproud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</si>
  <si>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</si>
  <si>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</si>
  <si>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</si>
  <si>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</si>
  <si>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</si>
  <si>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</si>
  <si>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</si>
  <si>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</si>
  <si>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</si>
  <si>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</si>
  <si>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</si>
  <si>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</si>
  <si>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</si>
  <si>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</si>
  <si>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</si>
  <si>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</si>
  <si>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</si>
  <si>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</si>
  <si>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92</t>
  </si>
  <si>
    <t>K</t>
  </si>
  <si>
    <t>181411131</t>
  </si>
  <si>
    <t>Založení parkového trávníku výsevem pl do 1000 m2 v rovině a ve svahu do 1:5</t>
  </si>
  <si>
    <t>m2</t>
  </si>
  <si>
    <t>4</t>
  </si>
  <si>
    <t>1261512341</t>
  </si>
  <si>
    <t>93</t>
  </si>
  <si>
    <t>M</t>
  </si>
  <si>
    <t>00572420</t>
  </si>
  <si>
    <t>osivo směs travní parková okrasná</t>
  </si>
  <si>
    <t>kg</t>
  </si>
  <si>
    <t>8</t>
  </si>
  <si>
    <t>-155653624</t>
  </si>
  <si>
    <t>VV</t>
  </si>
  <si>
    <t>8*0,02 'Přepočtené koeficientem množství</t>
  </si>
  <si>
    <t>9</t>
  </si>
  <si>
    <t>183553810R3</t>
  </si>
  <si>
    <t>Ošetření stromů</t>
  </si>
  <si>
    <t>kus</t>
  </si>
  <si>
    <t>957527754</t>
  </si>
  <si>
    <t>6</t>
  </si>
  <si>
    <t>Úpravy povrchů, podlahy a osazování výplní</t>
  </si>
  <si>
    <t>95</t>
  </si>
  <si>
    <t>636212220R</t>
  </si>
  <si>
    <t>Stehování prahu se spárováním trhliny, vyztužení tkaninou, vykletování prahu světlou cementovou vodotěsnou stěrkou</t>
  </si>
  <si>
    <t>-1152776080</t>
  </si>
  <si>
    <t>Ostatní konstrukce a práce, bourání</t>
  </si>
  <si>
    <t>27</t>
  </si>
  <si>
    <t>978015390R4</t>
  </si>
  <si>
    <t>Přerovnání svorové zdi na sucho 80%, doplnění nových kamennů 40 %</t>
  </si>
  <si>
    <t>-450714400</t>
  </si>
  <si>
    <t>94</t>
  </si>
  <si>
    <t>978015390R9</t>
  </si>
  <si>
    <t>Stehování trhlin ve zdivu</t>
  </si>
  <si>
    <t>-54458464</t>
  </si>
  <si>
    <t>1*7 'Přepočtené koeficientem množství</t>
  </si>
  <si>
    <t>741</t>
  </si>
  <si>
    <t>Elektroinstalace - silnoproud</t>
  </si>
  <si>
    <t>96</t>
  </si>
  <si>
    <t>74142000R4</t>
  </si>
  <si>
    <t>Chránička KF09040 - zasekání do zdiva vč. zednických přípomocí</t>
  </si>
  <si>
    <t>m</t>
  </si>
  <si>
    <t>16</t>
  </si>
  <si>
    <t>-381893906</t>
  </si>
  <si>
    <t>97</t>
  </si>
  <si>
    <t>74142000R5</t>
  </si>
  <si>
    <t>Chránička KF09040 - do výkopu - vč. zemních prací</t>
  </si>
  <si>
    <t>-1987982059</t>
  </si>
  <si>
    <t>767</t>
  </si>
  <si>
    <t>Konstrukce zámečnické</t>
  </si>
  <si>
    <t>74</t>
  </si>
  <si>
    <t>767161114R</t>
  </si>
  <si>
    <t>D+M kovářského zábradlí s dvojnásobným nátěrem kovářské barvy vč. montáže do betonových patek (vč. výkopu a patek)</t>
  </si>
  <si>
    <t>-637864504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</si>
</sst>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1</v>
      </c>
      <c r="AR10" s="19"/>
      <c r="BE10" s="28"/>
      <c r="BS10" s="16" t="s">
        <v>6</v>
      </c>
    </row>
    <row r="11" s="1" customFormat="1" ht="18.48" customHeight="1">
      <c r="B11" s="19"/>
      <c r="E11" s="24" t="s">
        <v>21</v>
      </c>
      <c r="AK11" s="29" t="s">
        <v>26</v>
      </c>
      <c r="AN11" s="24" t="s">
        <v>1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27</v>
      </c>
      <c r="AK13" s="29" t="s">
        <v>25</v>
      </c>
      <c r="AN13" s="31" t="s">
        <v>28</v>
      </c>
      <c r="AR13" s="19"/>
      <c r="BE13" s="28"/>
      <c r="BS13" s="16" t="s">
        <v>6</v>
      </c>
    </row>
    <row r="14">
      <c r="B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N14" s="31" t="s">
        <v>28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29</v>
      </c>
      <c r="AK16" s="29" t="s">
        <v>25</v>
      </c>
      <c r="AN16" s="24" t="s">
        <v>1</v>
      </c>
      <c r="AR16" s="19"/>
      <c r="BE16" s="28"/>
      <c r="BS16" s="16" t="s">
        <v>3</v>
      </c>
    </row>
    <row r="17" s="1" customFormat="1" ht="18.48" customHeight="1">
      <c r="B17" s="19"/>
      <c r="E17" s="24" t="s">
        <v>21</v>
      </c>
      <c r="AK17" s="29" t="s">
        <v>26</v>
      </c>
      <c r="AN17" s="24" t="s">
        <v>1</v>
      </c>
      <c r="AR17" s="19"/>
      <c r="BE17" s="28"/>
      <c r="BS17" s="16" t="s">
        <v>30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31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32</v>
      </c>
      <c r="AK20" s="29" t="s">
        <v>26</v>
      </c>
      <c r="AN20" s="24" t="s">
        <v>1</v>
      </c>
      <c r="AR20" s="19"/>
      <c r="BE20" s="28"/>
      <c r="BS20" s="16" t="s">
        <v>30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33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35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36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37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38</v>
      </c>
      <c r="E29" s="3"/>
      <c r="F29" s="29" t="s">
        <v>39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40</v>
      </c>
      <c r="G30" s="3"/>
      <c r="H30" s="3"/>
      <c r="I30" s="3"/>
      <c r="J30" s="3"/>
      <c r="K30" s="3"/>
      <c r="L30" s="42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41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42</v>
      </c>
      <c r="G32" s="3"/>
      <c r="H32" s="3"/>
      <c r="I32" s="3"/>
      <c r="J32" s="3"/>
      <c r="K32" s="3"/>
      <c r="L32" s="42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43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44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45</v>
      </c>
      <c r="U35" s="47"/>
      <c r="V35" s="47"/>
      <c r="W35" s="47"/>
      <c r="X35" s="49" t="s">
        <v>46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47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48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49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50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49</v>
      </c>
      <c r="AI60" s="38"/>
      <c r="AJ60" s="38"/>
      <c r="AK60" s="38"/>
      <c r="AL60" s="38"/>
      <c r="AM60" s="55" t="s">
        <v>50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51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52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49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50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49</v>
      </c>
      <c r="AI75" s="38"/>
      <c r="AJ75" s="38"/>
      <c r="AK75" s="38"/>
      <c r="AL75" s="38"/>
      <c r="AM75" s="55" t="s">
        <v>50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53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01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Kaple sv. Jana Nepomuckého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3. 10. 2019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29</v>
      </c>
      <c r="AJ89" s="35"/>
      <c r="AK89" s="35"/>
      <c r="AL89" s="35"/>
      <c r="AM89" s="67" t="str">
        <f>IF(E17="","",E17)</f>
        <v xml:space="preserve"> </v>
      </c>
      <c r="AN89" s="4"/>
      <c r="AO89" s="4"/>
      <c r="AP89" s="4"/>
      <c r="AQ89" s="35"/>
      <c r="AR89" s="36"/>
      <c r="AS89" s="68" t="s">
        <v>54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27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31</v>
      </c>
      <c r="AJ90" s="35"/>
      <c r="AK90" s="35"/>
      <c r="AL90" s="35"/>
      <c r="AM90" s="67" t="str">
        <f>IF(E20="","",E20)</f>
        <v>Ing. M. Kejzar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55</v>
      </c>
      <c r="D92" s="77"/>
      <c r="E92" s="77"/>
      <c r="F92" s="77"/>
      <c r="G92" s="77"/>
      <c r="H92" s="78"/>
      <c r="I92" s="79" t="s">
        <v>56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57</v>
      </c>
      <c r="AH92" s="77"/>
      <c r="AI92" s="77"/>
      <c r="AJ92" s="77"/>
      <c r="AK92" s="77"/>
      <c r="AL92" s="77"/>
      <c r="AM92" s="77"/>
      <c r="AN92" s="79" t="s">
        <v>58</v>
      </c>
      <c r="AO92" s="77"/>
      <c r="AP92" s="81"/>
      <c r="AQ92" s="82" t="s">
        <v>59</v>
      </c>
      <c r="AR92" s="36"/>
      <c r="AS92" s="83" t="s">
        <v>60</v>
      </c>
      <c r="AT92" s="84" t="s">
        <v>61</v>
      </c>
      <c r="AU92" s="84" t="s">
        <v>62</v>
      </c>
      <c r="AV92" s="84" t="s">
        <v>63</v>
      </c>
      <c r="AW92" s="84" t="s">
        <v>64</v>
      </c>
      <c r="AX92" s="84" t="s">
        <v>65</v>
      </c>
      <c r="AY92" s="84" t="s">
        <v>66</v>
      </c>
      <c r="AZ92" s="84" t="s">
        <v>67</v>
      </c>
      <c r="BA92" s="84" t="s">
        <v>68</v>
      </c>
      <c r="BB92" s="84" t="s">
        <v>69</v>
      </c>
      <c r="BC92" s="84" t="s">
        <v>70</v>
      </c>
      <c r="BD92" s="85" t="s">
        <v>71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72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ROUND(AG95,2)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ROUND(AS95,2)</f>
        <v>0</v>
      </c>
      <c r="AT94" s="96">
        <f>ROUND(SUM(AV94:AW94),2)</f>
        <v>0</v>
      </c>
      <c r="AU94" s="97">
        <f>ROUND(AU95,5)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ROUND(AZ95,2)</f>
        <v>0</v>
      </c>
      <c r="BA94" s="96">
        <f>ROUND(BA95,2)</f>
        <v>0</v>
      </c>
      <c r="BB94" s="96">
        <f>ROUND(BB95,2)</f>
        <v>0</v>
      </c>
      <c r="BC94" s="96">
        <f>ROUND(BC95,2)</f>
        <v>0</v>
      </c>
      <c r="BD94" s="98">
        <f>ROUND(BD95,2)</f>
        <v>0</v>
      </c>
      <c r="BE94" s="6"/>
      <c r="BS94" s="99" t="s">
        <v>73</v>
      </c>
      <c r="BT94" s="99" t="s">
        <v>74</v>
      </c>
      <c r="BU94" s="100" t="s">
        <v>75</v>
      </c>
      <c r="BV94" s="99" t="s">
        <v>76</v>
      </c>
      <c r="BW94" s="99" t="s">
        <v>4</v>
      </c>
      <c r="BX94" s="99" t="s">
        <v>77</v>
      </c>
      <c r="CL94" s="99" t="s">
        <v>1</v>
      </c>
    </row>
    <row r="95" s="7" customFormat="1" ht="24.75" customHeight="1">
      <c r="A95" s="101" t="s">
        <v>78</v>
      </c>
      <c r="B95" s="102"/>
      <c r="C95" s="103"/>
      <c r="D95" s="104" t="s">
        <v>79</v>
      </c>
      <c r="E95" s="104"/>
      <c r="F95" s="104"/>
      <c r="G95" s="104"/>
      <c r="H95" s="104"/>
      <c r="I95" s="105"/>
      <c r="J95" s="104" t="s">
        <v>80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'001a - Kaple sv. Jana Nep...'!J30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81</v>
      </c>
      <c r="AR95" s="102"/>
      <c r="AS95" s="108">
        <v>0</v>
      </c>
      <c r="AT95" s="109">
        <f>ROUND(SUM(AV95:AW95),2)</f>
        <v>0</v>
      </c>
      <c r="AU95" s="110">
        <f>'001a - Kaple sv. Jana Nep...'!P122</f>
        <v>0</v>
      </c>
      <c r="AV95" s="109">
        <f>'001a - Kaple sv. Jana Nep...'!J33</f>
        <v>0</v>
      </c>
      <c r="AW95" s="109">
        <f>'001a - Kaple sv. Jana Nep...'!J34</f>
        <v>0</v>
      </c>
      <c r="AX95" s="109">
        <f>'001a - Kaple sv. Jana Nep...'!J35</f>
        <v>0</v>
      </c>
      <c r="AY95" s="109">
        <f>'001a - Kaple sv. Jana Nep...'!J36</f>
        <v>0</v>
      </c>
      <c r="AZ95" s="109">
        <f>'001a - Kaple sv. Jana Nep...'!F33</f>
        <v>0</v>
      </c>
      <c r="BA95" s="109">
        <f>'001a - Kaple sv. Jana Nep...'!F34</f>
        <v>0</v>
      </c>
      <c r="BB95" s="109">
        <f>'001a - Kaple sv. Jana Nep...'!F35</f>
        <v>0</v>
      </c>
      <c r="BC95" s="109">
        <f>'001a - Kaple sv. Jana Nep...'!F36</f>
        <v>0</v>
      </c>
      <c r="BD95" s="111">
        <f>'001a - Kaple sv. Jana Nep...'!F37</f>
        <v>0</v>
      </c>
      <c r="BE95" s="7"/>
      <c r="BT95" s="112" t="s">
        <v>82</v>
      </c>
      <c r="BV95" s="112" t="s">
        <v>76</v>
      </c>
      <c r="BW95" s="112" t="s">
        <v>83</v>
      </c>
      <c r="BX95" s="112" t="s">
        <v>4</v>
      </c>
      <c r="CL95" s="112" t="s">
        <v>1</v>
      </c>
      <c r="CM95" s="112" t="s">
        <v>84</v>
      </c>
    </row>
    <row r="96" s="2" customFormat="1" ht="30" customHeight="1">
      <c r="A96" s="35"/>
      <c r="B96" s="36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6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6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01a - Kaple sv. Jana Nep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="1" customFormat="1" ht="24.96" customHeight="1">
      <c r="B4" s="19"/>
      <c r="D4" s="20" t="s">
        <v>85</v>
      </c>
      <c r="L4" s="19"/>
      <c r="M4" s="113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14" t="str">
        <f>'Rekapitulace stavby'!K6</f>
        <v>Kaple sv. Jana Nepomuckého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86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87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3. 10. 2019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tr">
        <f>IF('Rekapitulace stavby'!E11="","",'Rekapitulace stavby'!E11)</f>
        <v xml:space="preserve"> </v>
      </c>
      <c r="F15" s="35"/>
      <c r="G15" s="35"/>
      <c r="H15" s="35"/>
      <c r="I15" s="29" t="s">
        <v>26</v>
      </c>
      <c r="J15" s="2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27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26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29</v>
      </c>
      <c r="E20" s="35"/>
      <c r="F20" s="35"/>
      <c r="G20" s="35"/>
      <c r="H20" s="35"/>
      <c r="I20" s="29" t="s">
        <v>25</v>
      </c>
      <c r="J20" s="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26</v>
      </c>
      <c r="J21" s="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31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">
        <v>32</v>
      </c>
      <c r="F24" s="35"/>
      <c r="G24" s="35"/>
      <c r="H24" s="35"/>
      <c r="I24" s="29" t="s">
        <v>26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33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5"/>
      <c r="B27" s="116"/>
      <c r="C27" s="115"/>
      <c r="D27" s="115"/>
      <c r="E27" s="33" t="s">
        <v>1</v>
      </c>
      <c r="F27" s="33"/>
      <c r="G27" s="33"/>
      <c r="H27" s="3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18" t="s">
        <v>34</v>
      </c>
      <c r="E30" s="35"/>
      <c r="F30" s="35"/>
      <c r="G30" s="35"/>
      <c r="H30" s="35"/>
      <c r="I30" s="35"/>
      <c r="J30" s="93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36</v>
      </c>
      <c r="G32" s="35"/>
      <c r="H32" s="35"/>
      <c r="I32" s="40" t="s">
        <v>35</v>
      </c>
      <c r="J32" s="40" t="s">
        <v>37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19" t="s">
        <v>38</v>
      </c>
      <c r="E33" s="29" t="s">
        <v>39</v>
      </c>
      <c r="F33" s="120">
        <f>ROUND((SUM(BE122:BE139)),  2)</f>
        <v>0</v>
      </c>
      <c r="G33" s="35"/>
      <c r="H33" s="35"/>
      <c r="I33" s="121">
        <v>0.20999999999999999</v>
      </c>
      <c r="J33" s="120">
        <f>ROUND(((SUM(BE122:BE139))*I33),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40</v>
      </c>
      <c r="F34" s="120">
        <f>ROUND((SUM(BF122:BF139)),  2)</f>
        <v>0</v>
      </c>
      <c r="G34" s="35"/>
      <c r="H34" s="35"/>
      <c r="I34" s="121">
        <v>0.14999999999999999</v>
      </c>
      <c r="J34" s="120">
        <f>ROUND(((SUM(BF122:BF139))*I34),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41</v>
      </c>
      <c r="F35" s="120">
        <f>ROUND((SUM(BG122:BG139)),  2)</f>
        <v>0</v>
      </c>
      <c r="G35" s="35"/>
      <c r="H35" s="35"/>
      <c r="I35" s="121">
        <v>0.20999999999999999</v>
      </c>
      <c r="J35" s="12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42</v>
      </c>
      <c r="F36" s="120">
        <f>ROUND((SUM(BH122:BH139)),  2)</f>
        <v>0</v>
      </c>
      <c r="G36" s="35"/>
      <c r="H36" s="35"/>
      <c r="I36" s="121">
        <v>0.14999999999999999</v>
      </c>
      <c r="J36" s="12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43</v>
      </c>
      <c r="F37" s="120">
        <f>ROUND((SUM(BI122:BI139)),  2)</f>
        <v>0</v>
      </c>
      <c r="G37" s="35"/>
      <c r="H37" s="35"/>
      <c r="I37" s="121">
        <v>0</v>
      </c>
      <c r="J37" s="12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2"/>
      <c r="D39" s="123" t="s">
        <v>44</v>
      </c>
      <c r="E39" s="78"/>
      <c r="F39" s="78"/>
      <c r="G39" s="124" t="s">
        <v>45</v>
      </c>
      <c r="H39" s="125" t="s">
        <v>46</v>
      </c>
      <c r="I39" s="78"/>
      <c r="J39" s="126">
        <f>SUM(J30:J37)</f>
        <v>0</v>
      </c>
      <c r="K39" s="127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47</v>
      </c>
      <c r="E50" s="54"/>
      <c r="F50" s="54"/>
      <c r="G50" s="53" t="s">
        <v>48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49</v>
      </c>
      <c r="E61" s="38"/>
      <c r="F61" s="128" t="s">
        <v>50</v>
      </c>
      <c r="G61" s="55" t="s">
        <v>49</v>
      </c>
      <c r="H61" s="38"/>
      <c r="I61" s="38"/>
      <c r="J61" s="129" t="s">
        <v>50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51</v>
      </c>
      <c r="E65" s="56"/>
      <c r="F65" s="56"/>
      <c r="G65" s="53" t="s">
        <v>52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49</v>
      </c>
      <c r="E76" s="38"/>
      <c r="F76" s="128" t="s">
        <v>50</v>
      </c>
      <c r="G76" s="55" t="s">
        <v>49</v>
      </c>
      <c r="H76" s="38"/>
      <c r="I76" s="38"/>
      <c r="J76" s="129" t="s">
        <v>50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88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4" t="str">
        <f>E7</f>
        <v>Kaple sv. Jana Nepomuckého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86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001a - Kaple sv. Jana Nepomuckého - stavební úpravy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 xml:space="preserve"> </v>
      </c>
      <c r="G89" s="35"/>
      <c r="H89" s="35"/>
      <c r="I89" s="29" t="s">
        <v>22</v>
      </c>
      <c r="J89" s="66" t="str">
        <f>IF(J12="","",J12)</f>
        <v>3. 10. 2019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 xml:space="preserve"> </v>
      </c>
      <c r="G91" s="35"/>
      <c r="H91" s="35"/>
      <c r="I91" s="29" t="s">
        <v>29</v>
      </c>
      <c r="J91" s="33" t="str">
        <f>E21</f>
        <v xml:space="preserve"> 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5"/>
      <c r="E92" s="35"/>
      <c r="F92" s="24" t="str">
        <f>IF(E18="","",E18)</f>
        <v>Vyplň údaj</v>
      </c>
      <c r="G92" s="35"/>
      <c r="H92" s="35"/>
      <c r="I92" s="29" t="s">
        <v>31</v>
      </c>
      <c r="J92" s="33" t="str">
        <f>E24</f>
        <v>Ing. M. Kejzar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0" t="s">
        <v>89</v>
      </c>
      <c r="D94" s="122"/>
      <c r="E94" s="122"/>
      <c r="F94" s="122"/>
      <c r="G94" s="122"/>
      <c r="H94" s="122"/>
      <c r="I94" s="122"/>
      <c r="J94" s="131" t="s">
        <v>90</v>
      </c>
      <c r="K94" s="122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2" t="s">
        <v>91</v>
      </c>
      <c r="D96" s="35"/>
      <c r="E96" s="35"/>
      <c r="F96" s="35"/>
      <c r="G96" s="35"/>
      <c r="H96" s="35"/>
      <c r="I96" s="35"/>
      <c r="J96" s="93">
        <f>J122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92</v>
      </c>
    </row>
    <row r="97" s="9" customFormat="1" ht="24.96" customHeight="1">
      <c r="A97" s="9"/>
      <c r="B97" s="133"/>
      <c r="C97" s="9"/>
      <c r="D97" s="134" t="s">
        <v>93</v>
      </c>
      <c r="E97" s="135"/>
      <c r="F97" s="135"/>
      <c r="G97" s="135"/>
      <c r="H97" s="135"/>
      <c r="I97" s="135"/>
      <c r="J97" s="136">
        <f>J123</f>
        <v>0</v>
      </c>
      <c r="K97" s="9"/>
      <c r="L97" s="13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7"/>
      <c r="C98" s="10"/>
      <c r="D98" s="138" t="s">
        <v>94</v>
      </c>
      <c r="E98" s="139"/>
      <c r="F98" s="139"/>
      <c r="G98" s="139"/>
      <c r="H98" s="139"/>
      <c r="I98" s="139"/>
      <c r="J98" s="140">
        <f>J124</f>
        <v>0</v>
      </c>
      <c r="K98" s="10"/>
      <c r="L98" s="13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7"/>
      <c r="C99" s="10"/>
      <c r="D99" s="138" t="s">
        <v>95</v>
      </c>
      <c r="E99" s="139"/>
      <c r="F99" s="139"/>
      <c r="G99" s="139"/>
      <c r="H99" s="139"/>
      <c r="I99" s="139"/>
      <c r="J99" s="140">
        <f>J129</f>
        <v>0</v>
      </c>
      <c r="K99" s="10"/>
      <c r="L99" s="13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7"/>
      <c r="C100" s="10"/>
      <c r="D100" s="138" t="s">
        <v>96</v>
      </c>
      <c r="E100" s="139"/>
      <c r="F100" s="139"/>
      <c r="G100" s="139"/>
      <c r="H100" s="139"/>
      <c r="I100" s="139"/>
      <c r="J100" s="140">
        <f>J131</f>
        <v>0</v>
      </c>
      <c r="K100" s="10"/>
      <c r="L100" s="13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7"/>
      <c r="C101" s="10"/>
      <c r="D101" s="138" t="s">
        <v>97</v>
      </c>
      <c r="E101" s="139"/>
      <c r="F101" s="139"/>
      <c r="G101" s="139"/>
      <c r="H101" s="139"/>
      <c r="I101" s="139"/>
      <c r="J101" s="140">
        <f>J135</f>
        <v>0</v>
      </c>
      <c r="K101" s="10"/>
      <c r="L101" s="13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7"/>
      <c r="C102" s="10"/>
      <c r="D102" s="138" t="s">
        <v>98</v>
      </c>
      <c r="E102" s="139"/>
      <c r="F102" s="139"/>
      <c r="G102" s="139"/>
      <c r="H102" s="139"/>
      <c r="I102" s="139"/>
      <c r="J102" s="140">
        <f>J138</f>
        <v>0</v>
      </c>
      <c r="K102" s="10"/>
      <c r="L102" s="13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5"/>
      <c r="D103" s="35"/>
      <c r="E103" s="35"/>
      <c r="F103" s="35"/>
      <c r="G103" s="35"/>
      <c r="H103" s="35"/>
      <c r="I103" s="35"/>
      <c r="J103" s="35"/>
      <c r="K103" s="35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99</v>
      </c>
      <c r="D109" s="35"/>
      <c r="E109" s="35"/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5"/>
      <c r="D110" s="35"/>
      <c r="E110" s="35"/>
      <c r="F110" s="35"/>
      <c r="G110" s="35"/>
      <c r="H110" s="35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5"/>
      <c r="D112" s="35"/>
      <c r="E112" s="114" t="str">
        <f>E7</f>
        <v>Kaple sv. Jana Nepomuckého</v>
      </c>
      <c r="F112" s="29"/>
      <c r="G112" s="29"/>
      <c r="H112" s="29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86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64" t="str">
        <f>E9</f>
        <v>001a - Kaple sv. Jana Nepomuckého - stavební úpravy</v>
      </c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5"/>
      <c r="E116" s="35"/>
      <c r="F116" s="24" t="str">
        <f>F12</f>
        <v xml:space="preserve"> </v>
      </c>
      <c r="G116" s="35"/>
      <c r="H116" s="35"/>
      <c r="I116" s="29" t="s">
        <v>22</v>
      </c>
      <c r="J116" s="66" t="str">
        <f>IF(J12="","",J12)</f>
        <v>3. 10. 2019</v>
      </c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5"/>
      <c r="E118" s="35"/>
      <c r="F118" s="24" t="str">
        <f>E15</f>
        <v xml:space="preserve"> </v>
      </c>
      <c r="G118" s="35"/>
      <c r="H118" s="35"/>
      <c r="I118" s="29" t="s">
        <v>29</v>
      </c>
      <c r="J118" s="33" t="str">
        <f>E21</f>
        <v xml:space="preserve"> 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5"/>
      <c r="E119" s="35"/>
      <c r="F119" s="24" t="str">
        <f>IF(E18="","",E18)</f>
        <v>Vyplň údaj</v>
      </c>
      <c r="G119" s="35"/>
      <c r="H119" s="35"/>
      <c r="I119" s="29" t="s">
        <v>31</v>
      </c>
      <c r="J119" s="33" t="str">
        <f>E24</f>
        <v>Ing. M. Kejzar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41"/>
      <c r="B121" s="142"/>
      <c r="C121" s="143" t="s">
        <v>100</v>
      </c>
      <c r="D121" s="144" t="s">
        <v>59</v>
      </c>
      <c r="E121" s="144" t="s">
        <v>55</v>
      </c>
      <c r="F121" s="144" t="s">
        <v>56</v>
      </c>
      <c r="G121" s="144" t="s">
        <v>101</v>
      </c>
      <c r="H121" s="144" t="s">
        <v>102</v>
      </c>
      <c r="I121" s="144" t="s">
        <v>103</v>
      </c>
      <c r="J121" s="145" t="s">
        <v>90</v>
      </c>
      <c r="K121" s="146" t="s">
        <v>104</v>
      </c>
      <c r="L121" s="147"/>
      <c r="M121" s="83" t="s">
        <v>1</v>
      </c>
      <c r="N121" s="84" t="s">
        <v>38</v>
      </c>
      <c r="O121" s="84" t="s">
        <v>105</v>
      </c>
      <c r="P121" s="84" t="s">
        <v>106</v>
      </c>
      <c r="Q121" s="84" t="s">
        <v>107</v>
      </c>
      <c r="R121" s="84" t="s">
        <v>108</v>
      </c>
      <c r="S121" s="84" t="s">
        <v>109</v>
      </c>
      <c r="T121" s="85" t="s">
        <v>110</v>
      </c>
      <c r="U121" s="141"/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/>
    </row>
    <row r="122" s="2" customFormat="1" ht="22.8" customHeight="1">
      <c r="A122" s="35"/>
      <c r="B122" s="36"/>
      <c r="C122" s="90" t="s">
        <v>111</v>
      </c>
      <c r="D122" s="35"/>
      <c r="E122" s="35"/>
      <c r="F122" s="35"/>
      <c r="G122" s="35"/>
      <c r="H122" s="35"/>
      <c r="I122" s="35"/>
      <c r="J122" s="148">
        <f>BK122</f>
        <v>0</v>
      </c>
      <c r="K122" s="35"/>
      <c r="L122" s="36"/>
      <c r="M122" s="86"/>
      <c r="N122" s="70"/>
      <c r="O122" s="87"/>
      <c r="P122" s="149">
        <f>P123</f>
        <v>0</v>
      </c>
      <c r="Q122" s="87"/>
      <c r="R122" s="149">
        <f>R123</f>
        <v>0.83196000000000003</v>
      </c>
      <c r="S122" s="87"/>
      <c r="T122" s="150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6" t="s">
        <v>73</v>
      </c>
      <c r="AU122" s="16" t="s">
        <v>92</v>
      </c>
      <c r="BK122" s="151">
        <f>BK123</f>
        <v>0</v>
      </c>
    </row>
    <row r="123" s="12" customFormat="1" ht="25.92" customHeight="1">
      <c r="A123" s="12"/>
      <c r="B123" s="152"/>
      <c r="C123" s="12"/>
      <c r="D123" s="153" t="s">
        <v>73</v>
      </c>
      <c r="E123" s="154" t="s">
        <v>112</v>
      </c>
      <c r="F123" s="154" t="s">
        <v>113</v>
      </c>
      <c r="G123" s="12"/>
      <c r="H123" s="12"/>
      <c r="I123" s="155"/>
      <c r="J123" s="156">
        <f>BK123</f>
        <v>0</v>
      </c>
      <c r="K123" s="12"/>
      <c r="L123" s="152"/>
      <c r="M123" s="157"/>
      <c r="N123" s="158"/>
      <c r="O123" s="158"/>
      <c r="P123" s="159">
        <f>P124+P129+P131+P135+P138</f>
        <v>0</v>
      </c>
      <c r="Q123" s="158"/>
      <c r="R123" s="159">
        <f>R124+R129+R131+R135+R138</f>
        <v>0.83196000000000003</v>
      </c>
      <c r="S123" s="158"/>
      <c r="T123" s="160">
        <f>T124+T129+T131+T135+T138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3" t="s">
        <v>82</v>
      </c>
      <c r="AT123" s="161" t="s">
        <v>73</v>
      </c>
      <c r="AU123" s="161" t="s">
        <v>74</v>
      </c>
      <c r="AY123" s="153" t="s">
        <v>114</v>
      </c>
      <c r="BK123" s="162">
        <f>BK124+BK129+BK131+BK135+BK138</f>
        <v>0</v>
      </c>
    </row>
    <row r="124" s="12" customFormat="1" ht="22.8" customHeight="1">
      <c r="A124" s="12"/>
      <c r="B124" s="152"/>
      <c r="C124" s="12"/>
      <c r="D124" s="153" t="s">
        <v>73</v>
      </c>
      <c r="E124" s="163" t="s">
        <v>82</v>
      </c>
      <c r="F124" s="163" t="s">
        <v>115</v>
      </c>
      <c r="G124" s="12"/>
      <c r="H124" s="12"/>
      <c r="I124" s="155"/>
      <c r="J124" s="164">
        <f>BK124</f>
        <v>0</v>
      </c>
      <c r="K124" s="12"/>
      <c r="L124" s="152"/>
      <c r="M124" s="157"/>
      <c r="N124" s="158"/>
      <c r="O124" s="158"/>
      <c r="P124" s="159">
        <f>SUM(P125:P128)</f>
        <v>0</v>
      </c>
      <c r="Q124" s="158"/>
      <c r="R124" s="159">
        <f>SUM(R125:R128)</f>
        <v>0.00016000000000000001</v>
      </c>
      <c r="S124" s="158"/>
      <c r="T124" s="160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3" t="s">
        <v>82</v>
      </c>
      <c r="AT124" s="161" t="s">
        <v>73</v>
      </c>
      <c r="AU124" s="161" t="s">
        <v>82</v>
      </c>
      <c r="AY124" s="153" t="s">
        <v>114</v>
      </c>
      <c r="BK124" s="162">
        <f>SUM(BK125:BK128)</f>
        <v>0</v>
      </c>
    </row>
    <row r="125" s="2" customFormat="1" ht="24.15" customHeight="1">
      <c r="A125" s="35"/>
      <c r="B125" s="165"/>
      <c r="C125" s="166" t="s">
        <v>116</v>
      </c>
      <c r="D125" s="166" t="s">
        <v>117</v>
      </c>
      <c r="E125" s="167" t="s">
        <v>118</v>
      </c>
      <c r="F125" s="168" t="s">
        <v>119</v>
      </c>
      <c r="G125" s="169" t="s">
        <v>120</v>
      </c>
      <c r="H125" s="170">
        <v>8</v>
      </c>
      <c r="I125" s="171"/>
      <c r="J125" s="172">
        <f>ROUND(I125*H125,2)</f>
        <v>0</v>
      </c>
      <c r="K125" s="173"/>
      <c r="L125" s="36"/>
      <c r="M125" s="174" t="s">
        <v>1</v>
      </c>
      <c r="N125" s="175" t="s">
        <v>39</v>
      </c>
      <c r="O125" s="74"/>
      <c r="P125" s="176">
        <f>O125*H125</f>
        <v>0</v>
      </c>
      <c r="Q125" s="176">
        <v>0</v>
      </c>
      <c r="R125" s="176">
        <f>Q125*H125</f>
        <v>0</v>
      </c>
      <c r="S125" s="176">
        <v>0</v>
      </c>
      <c r="T125" s="17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78" t="s">
        <v>121</v>
      </c>
      <c r="AT125" s="178" t="s">
        <v>117</v>
      </c>
      <c r="AU125" s="178" t="s">
        <v>84</v>
      </c>
      <c r="AY125" s="16" t="s">
        <v>114</v>
      </c>
      <c r="BE125" s="179">
        <f>IF(N125="základní",J125,0)</f>
        <v>0</v>
      </c>
      <c r="BF125" s="179">
        <f>IF(N125="snížená",J125,0)</f>
        <v>0</v>
      </c>
      <c r="BG125" s="179">
        <f>IF(N125="zákl. přenesená",J125,0)</f>
        <v>0</v>
      </c>
      <c r="BH125" s="179">
        <f>IF(N125="sníž. přenesená",J125,0)</f>
        <v>0</v>
      </c>
      <c r="BI125" s="179">
        <f>IF(N125="nulová",J125,0)</f>
        <v>0</v>
      </c>
      <c r="BJ125" s="16" t="s">
        <v>82</v>
      </c>
      <c r="BK125" s="179">
        <f>ROUND(I125*H125,2)</f>
        <v>0</v>
      </c>
      <c r="BL125" s="16" t="s">
        <v>121</v>
      </c>
      <c r="BM125" s="178" t="s">
        <v>122</v>
      </c>
    </row>
    <row r="126" s="2" customFormat="1" ht="16.5" customHeight="1">
      <c r="A126" s="35"/>
      <c r="B126" s="165"/>
      <c r="C126" s="180" t="s">
        <v>123</v>
      </c>
      <c r="D126" s="180" t="s">
        <v>124</v>
      </c>
      <c r="E126" s="181" t="s">
        <v>125</v>
      </c>
      <c r="F126" s="182" t="s">
        <v>126</v>
      </c>
      <c r="G126" s="183" t="s">
        <v>127</v>
      </c>
      <c r="H126" s="184">
        <v>0.16</v>
      </c>
      <c r="I126" s="185"/>
      <c r="J126" s="186">
        <f>ROUND(I126*H126,2)</f>
        <v>0</v>
      </c>
      <c r="K126" s="187"/>
      <c r="L126" s="188"/>
      <c r="M126" s="189" t="s">
        <v>1</v>
      </c>
      <c r="N126" s="190" t="s">
        <v>39</v>
      </c>
      <c r="O126" s="74"/>
      <c r="P126" s="176">
        <f>O126*H126</f>
        <v>0</v>
      </c>
      <c r="Q126" s="176">
        <v>0.001</v>
      </c>
      <c r="R126" s="176">
        <f>Q126*H126</f>
        <v>0.00016000000000000001</v>
      </c>
      <c r="S126" s="176">
        <v>0</v>
      </c>
      <c r="T126" s="17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78" t="s">
        <v>128</v>
      </c>
      <c r="AT126" s="178" t="s">
        <v>124</v>
      </c>
      <c r="AU126" s="178" t="s">
        <v>84</v>
      </c>
      <c r="AY126" s="16" t="s">
        <v>114</v>
      </c>
      <c r="BE126" s="179">
        <f>IF(N126="základní",J126,0)</f>
        <v>0</v>
      </c>
      <c r="BF126" s="179">
        <f>IF(N126="snížená",J126,0)</f>
        <v>0</v>
      </c>
      <c r="BG126" s="179">
        <f>IF(N126="zákl. přenesená",J126,0)</f>
        <v>0</v>
      </c>
      <c r="BH126" s="179">
        <f>IF(N126="sníž. přenesená",J126,0)</f>
        <v>0</v>
      </c>
      <c r="BI126" s="179">
        <f>IF(N126="nulová",J126,0)</f>
        <v>0</v>
      </c>
      <c r="BJ126" s="16" t="s">
        <v>82</v>
      </c>
      <c r="BK126" s="179">
        <f>ROUND(I126*H126,2)</f>
        <v>0</v>
      </c>
      <c r="BL126" s="16" t="s">
        <v>121</v>
      </c>
      <c r="BM126" s="178" t="s">
        <v>129</v>
      </c>
    </row>
    <row r="127" s="13" customFormat="1">
      <c r="A127" s="13"/>
      <c r="B127" s="191"/>
      <c r="C127" s="13"/>
      <c r="D127" s="192" t="s">
        <v>130</v>
      </c>
      <c r="E127" s="13"/>
      <c r="F127" s="193" t="s">
        <v>131</v>
      </c>
      <c r="G127" s="13"/>
      <c r="H127" s="194">
        <v>0.16</v>
      </c>
      <c r="I127" s="195"/>
      <c r="J127" s="13"/>
      <c r="K127" s="13"/>
      <c r="L127" s="191"/>
      <c r="M127" s="196"/>
      <c r="N127" s="197"/>
      <c r="O127" s="197"/>
      <c r="P127" s="197"/>
      <c r="Q127" s="197"/>
      <c r="R127" s="197"/>
      <c r="S127" s="197"/>
      <c r="T127" s="19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9" t="s">
        <v>130</v>
      </c>
      <c r="AU127" s="199" t="s">
        <v>84</v>
      </c>
      <c r="AV127" s="13" t="s">
        <v>84</v>
      </c>
      <c r="AW127" s="13" t="s">
        <v>3</v>
      </c>
      <c r="AX127" s="13" t="s">
        <v>82</v>
      </c>
      <c r="AY127" s="199" t="s">
        <v>114</v>
      </c>
    </row>
    <row r="128" s="2" customFormat="1" ht="16.5" customHeight="1">
      <c r="A128" s="35"/>
      <c r="B128" s="165"/>
      <c r="C128" s="166" t="s">
        <v>132</v>
      </c>
      <c r="D128" s="166" t="s">
        <v>117</v>
      </c>
      <c r="E128" s="167" t="s">
        <v>133</v>
      </c>
      <c r="F128" s="168" t="s">
        <v>134</v>
      </c>
      <c r="G128" s="169" t="s">
        <v>135</v>
      </c>
      <c r="H128" s="170">
        <v>2</v>
      </c>
      <c r="I128" s="171"/>
      <c r="J128" s="172">
        <f>ROUND(I128*H128,2)</f>
        <v>0</v>
      </c>
      <c r="K128" s="173"/>
      <c r="L128" s="36"/>
      <c r="M128" s="174" t="s">
        <v>1</v>
      </c>
      <c r="N128" s="175" t="s">
        <v>39</v>
      </c>
      <c r="O128" s="74"/>
      <c r="P128" s="176">
        <f>O128*H128</f>
        <v>0</v>
      </c>
      <c r="Q128" s="176">
        <v>0</v>
      </c>
      <c r="R128" s="176">
        <f>Q128*H128</f>
        <v>0</v>
      </c>
      <c r="S128" s="176">
        <v>0</v>
      </c>
      <c r="T128" s="17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78" t="s">
        <v>121</v>
      </c>
      <c r="AT128" s="178" t="s">
        <v>117</v>
      </c>
      <c r="AU128" s="178" t="s">
        <v>84</v>
      </c>
      <c r="AY128" s="16" t="s">
        <v>114</v>
      </c>
      <c r="BE128" s="179">
        <f>IF(N128="základní",J128,0)</f>
        <v>0</v>
      </c>
      <c r="BF128" s="179">
        <f>IF(N128="snížená",J128,0)</f>
        <v>0</v>
      </c>
      <c r="BG128" s="179">
        <f>IF(N128="zákl. přenesená",J128,0)</f>
        <v>0</v>
      </c>
      <c r="BH128" s="179">
        <f>IF(N128="sníž. přenesená",J128,0)</f>
        <v>0</v>
      </c>
      <c r="BI128" s="179">
        <f>IF(N128="nulová",J128,0)</f>
        <v>0</v>
      </c>
      <c r="BJ128" s="16" t="s">
        <v>82</v>
      </c>
      <c r="BK128" s="179">
        <f>ROUND(I128*H128,2)</f>
        <v>0</v>
      </c>
      <c r="BL128" s="16" t="s">
        <v>121</v>
      </c>
      <c r="BM128" s="178" t="s">
        <v>136</v>
      </c>
    </row>
    <row r="129" s="12" customFormat="1" ht="22.8" customHeight="1">
      <c r="A129" s="12"/>
      <c r="B129" s="152"/>
      <c r="C129" s="12"/>
      <c r="D129" s="153" t="s">
        <v>73</v>
      </c>
      <c r="E129" s="163" t="s">
        <v>137</v>
      </c>
      <c r="F129" s="163" t="s">
        <v>138</v>
      </c>
      <c r="G129" s="12"/>
      <c r="H129" s="12"/>
      <c r="I129" s="155"/>
      <c r="J129" s="164">
        <f>BK129</f>
        <v>0</v>
      </c>
      <c r="K129" s="12"/>
      <c r="L129" s="152"/>
      <c r="M129" s="157"/>
      <c r="N129" s="158"/>
      <c r="O129" s="158"/>
      <c r="P129" s="159">
        <f>P130</f>
        <v>0</v>
      </c>
      <c r="Q129" s="158"/>
      <c r="R129" s="159">
        <f>R130</f>
        <v>0.83167999999999997</v>
      </c>
      <c r="S129" s="158"/>
      <c r="T129" s="160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3" t="s">
        <v>82</v>
      </c>
      <c r="AT129" s="161" t="s">
        <v>73</v>
      </c>
      <c r="AU129" s="161" t="s">
        <v>82</v>
      </c>
      <c r="AY129" s="153" t="s">
        <v>114</v>
      </c>
      <c r="BK129" s="162">
        <f>BK130</f>
        <v>0</v>
      </c>
    </row>
    <row r="130" s="2" customFormat="1" ht="37.8" customHeight="1">
      <c r="A130" s="35"/>
      <c r="B130" s="165"/>
      <c r="C130" s="166" t="s">
        <v>139</v>
      </c>
      <c r="D130" s="166" t="s">
        <v>117</v>
      </c>
      <c r="E130" s="167" t="s">
        <v>140</v>
      </c>
      <c r="F130" s="168" t="s">
        <v>141</v>
      </c>
      <c r="G130" s="169" t="s">
        <v>135</v>
      </c>
      <c r="H130" s="170">
        <v>2</v>
      </c>
      <c r="I130" s="171"/>
      <c r="J130" s="172">
        <f>ROUND(I130*H130,2)</f>
        <v>0</v>
      </c>
      <c r="K130" s="173"/>
      <c r="L130" s="36"/>
      <c r="M130" s="174" t="s">
        <v>1</v>
      </c>
      <c r="N130" s="175" t="s">
        <v>39</v>
      </c>
      <c r="O130" s="74"/>
      <c r="P130" s="176">
        <f>O130*H130</f>
        <v>0</v>
      </c>
      <c r="Q130" s="176">
        <v>0.41583999999999999</v>
      </c>
      <c r="R130" s="176">
        <f>Q130*H130</f>
        <v>0.83167999999999997</v>
      </c>
      <c r="S130" s="176">
        <v>0</v>
      </c>
      <c r="T130" s="17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78" t="s">
        <v>121</v>
      </c>
      <c r="AT130" s="178" t="s">
        <v>117</v>
      </c>
      <c r="AU130" s="178" t="s">
        <v>84</v>
      </c>
      <c r="AY130" s="16" t="s">
        <v>114</v>
      </c>
      <c r="BE130" s="179">
        <f>IF(N130="základní",J130,0)</f>
        <v>0</v>
      </c>
      <c r="BF130" s="179">
        <f>IF(N130="snížená",J130,0)</f>
        <v>0</v>
      </c>
      <c r="BG130" s="179">
        <f>IF(N130="zákl. přenesená",J130,0)</f>
        <v>0</v>
      </c>
      <c r="BH130" s="179">
        <f>IF(N130="sníž. přenesená",J130,0)</f>
        <v>0</v>
      </c>
      <c r="BI130" s="179">
        <f>IF(N130="nulová",J130,0)</f>
        <v>0</v>
      </c>
      <c r="BJ130" s="16" t="s">
        <v>82</v>
      </c>
      <c r="BK130" s="179">
        <f>ROUND(I130*H130,2)</f>
        <v>0</v>
      </c>
      <c r="BL130" s="16" t="s">
        <v>121</v>
      </c>
      <c r="BM130" s="178" t="s">
        <v>142</v>
      </c>
    </row>
    <row r="131" s="12" customFormat="1" ht="22.8" customHeight="1">
      <c r="A131" s="12"/>
      <c r="B131" s="152"/>
      <c r="C131" s="12"/>
      <c r="D131" s="153" t="s">
        <v>73</v>
      </c>
      <c r="E131" s="163" t="s">
        <v>132</v>
      </c>
      <c r="F131" s="163" t="s">
        <v>143</v>
      </c>
      <c r="G131" s="12"/>
      <c r="H131" s="12"/>
      <c r="I131" s="155"/>
      <c r="J131" s="164">
        <f>BK131</f>
        <v>0</v>
      </c>
      <c r="K131" s="12"/>
      <c r="L131" s="152"/>
      <c r="M131" s="157"/>
      <c r="N131" s="158"/>
      <c r="O131" s="158"/>
      <c r="P131" s="159">
        <f>SUM(P132:P134)</f>
        <v>0</v>
      </c>
      <c r="Q131" s="158"/>
      <c r="R131" s="159">
        <f>SUM(R132:R134)</f>
        <v>0</v>
      </c>
      <c r="S131" s="158"/>
      <c r="T131" s="160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3" t="s">
        <v>82</v>
      </c>
      <c r="AT131" s="161" t="s">
        <v>73</v>
      </c>
      <c r="AU131" s="161" t="s">
        <v>82</v>
      </c>
      <c r="AY131" s="153" t="s">
        <v>114</v>
      </c>
      <c r="BK131" s="162">
        <f>SUM(BK132:BK134)</f>
        <v>0</v>
      </c>
    </row>
    <row r="132" s="2" customFormat="1" ht="24.15" customHeight="1">
      <c r="A132" s="35"/>
      <c r="B132" s="165"/>
      <c r="C132" s="166" t="s">
        <v>144</v>
      </c>
      <c r="D132" s="166" t="s">
        <v>117</v>
      </c>
      <c r="E132" s="167" t="s">
        <v>145</v>
      </c>
      <c r="F132" s="168" t="s">
        <v>146</v>
      </c>
      <c r="G132" s="169" t="s">
        <v>120</v>
      </c>
      <c r="H132" s="170">
        <v>30</v>
      </c>
      <c r="I132" s="171"/>
      <c r="J132" s="172">
        <f>ROUND(I132*H132,2)</f>
        <v>0</v>
      </c>
      <c r="K132" s="173"/>
      <c r="L132" s="36"/>
      <c r="M132" s="174" t="s">
        <v>1</v>
      </c>
      <c r="N132" s="175" t="s">
        <v>39</v>
      </c>
      <c r="O132" s="74"/>
      <c r="P132" s="176">
        <f>O132*H132</f>
        <v>0</v>
      </c>
      <c r="Q132" s="176">
        <v>0</v>
      </c>
      <c r="R132" s="176">
        <f>Q132*H132</f>
        <v>0</v>
      </c>
      <c r="S132" s="176">
        <v>0</v>
      </c>
      <c r="T132" s="17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78" t="s">
        <v>121</v>
      </c>
      <c r="AT132" s="178" t="s">
        <v>117</v>
      </c>
      <c r="AU132" s="178" t="s">
        <v>84</v>
      </c>
      <c r="AY132" s="16" t="s">
        <v>114</v>
      </c>
      <c r="BE132" s="179">
        <f>IF(N132="základní",J132,0)</f>
        <v>0</v>
      </c>
      <c r="BF132" s="179">
        <f>IF(N132="snížená",J132,0)</f>
        <v>0</v>
      </c>
      <c r="BG132" s="179">
        <f>IF(N132="zákl. přenesená",J132,0)</f>
        <v>0</v>
      </c>
      <c r="BH132" s="179">
        <f>IF(N132="sníž. přenesená",J132,0)</f>
        <v>0</v>
      </c>
      <c r="BI132" s="179">
        <f>IF(N132="nulová",J132,0)</f>
        <v>0</v>
      </c>
      <c r="BJ132" s="16" t="s">
        <v>82</v>
      </c>
      <c r="BK132" s="179">
        <f>ROUND(I132*H132,2)</f>
        <v>0</v>
      </c>
      <c r="BL132" s="16" t="s">
        <v>121</v>
      </c>
      <c r="BM132" s="178" t="s">
        <v>147</v>
      </c>
    </row>
    <row r="133" s="2" customFormat="1" ht="16.5" customHeight="1">
      <c r="A133" s="35"/>
      <c r="B133" s="165"/>
      <c r="C133" s="166" t="s">
        <v>148</v>
      </c>
      <c r="D133" s="166" t="s">
        <v>117</v>
      </c>
      <c r="E133" s="167" t="s">
        <v>149</v>
      </c>
      <c r="F133" s="168" t="s">
        <v>150</v>
      </c>
      <c r="G133" s="169" t="s">
        <v>135</v>
      </c>
      <c r="H133" s="170">
        <v>7</v>
      </c>
      <c r="I133" s="171"/>
      <c r="J133" s="172">
        <f>ROUND(I133*H133,2)</f>
        <v>0</v>
      </c>
      <c r="K133" s="173"/>
      <c r="L133" s="36"/>
      <c r="M133" s="174" t="s">
        <v>1</v>
      </c>
      <c r="N133" s="175" t="s">
        <v>39</v>
      </c>
      <c r="O133" s="74"/>
      <c r="P133" s="176">
        <f>O133*H133</f>
        <v>0</v>
      </c>
      <c r="Q133" s="176">
        <v>0</v>
      </c>
      <c r="R133" s="176">
        <f>Q133*H133</f>
        <v>0</v>
      </c>
      <c r="S133" s="176">
        <v>0</v>
      </c>
      <c r="T133" s="17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78" t="s">
        <v>121</v>
      </c>
      <c r="AT133" s="178" t="s">
        <v>117</v>
      </c>
      <c r="AU133" s="178" t="s">
        <v>84</v>
      </c>
      <c r="AY133" s="16" t="s">
        <v>114</v>
      </c>
      <c r="BE133" s="179">
        <f>IF(N133="základní",J133,0)</f>
        <v>0</v>
      </c>
      <c r="BF133" s="179">
        <f>IF(N133="snížená",J133,0)</f>
        <v>0</v>
      </c>
      <c r="BG133" s="179">
        <f>IF(N133="zákl. přenesená",J133,0)</f>
        <v>0</v>
      </c>
      <c r="BH133" s="179">
        <f>IF(N133="sníž. přenesená",J133,0)</f>
        <v>0</v>
      </c>
      <c r="BI133" s="179">
        <f>IF(N133="nulová",J133,0)</f>
        <v>0</v>
      </c>
      <c r="BJ133" s="16" t="s">
        <v>82</v>
      </c>
      <c r="BK133" s="179">
        <f>ROUND(I133*H133,2)</f>
        <v>0</v>
      </c>
      <c r="BL133" s="16" t="s">
        <v>121</v>
      </c>
      <c r="BM133" s="178" t="s">
        <v>151</v>
      </c>
    </row>
    <row r="134" s="13" customFormat="1">
      <c r="A134" s="13"/>
      <c r="B134" s="191"/>
      <c r="C134" s="13"/>
      <c r="D134" s="192" t="s">
        <v>130</v>
      </c>
      <c r="E134" s="13"/>
      <c r="F134" s="193" t="s">
        <v>152</v>
      </c>
      <c r="G134" s="13"/>
      <c r="H134" s="194">
        <v>7</v>
      </c>
      <c r="I134" s="195"/>
      <c r="J134" s="13"/>
      <c r="K134" s="13"/>
      <c r="L134" s="191"/>
      <c r="M134" s="196"/>
      <c r="N134" s="197"/>
      <c r="O134" s="197"/>
      <c r="P134" s="197"/>
      <c r="Q134" s="197"/>
      <c r="R134" s="197"/>
      <c r="S134" s="197"/>
      <c r="T134" s="19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9" t="s">
        <v>130</v>
      </c>
      <c r="AU134" s="199" t="s">
        <v>84</v>
      </c>
      <c r="AV134" s="13" t="s">
        <v>84</v>
      </c>
      <c r="AW134" s="13" t="s">
        <v>3</v>
      </c>
      <c r="AX134" s="13" t="s">
        <v>82</v>
      </c>
      <c r="AY134" s="199" t="s">
        <v>114</v>
      </c>
    </row>
    <row r="135" s="12" customFormat="1" ht="22.8" customHeight="1">
      <c r="A135" s="12"/>
      <c r="B135" s="152"/>
      <c r="C135" s="12"/>
      <c r="D135" s="153" t="s">
        <v>73</v>
      </c>
      <c r="E135" s="163" t="s">
        <v>153</v>
      </c>
      <c r="F135" s="163" t="s">
        <v>154</v>
      </c>
      <c r="G135" s="12"/>
      <c r="H135" s="12"/>
      <c r="I135" s="155"/>
      <c r="J135" s="164">
        <f>BK135</f>
        <v>0</v>
      </c>
      <c r="K135" s="12"/>
      <c r="L135" s="152"/>
      <c r="M135" s="157"/>
      <c r="N135" s="158"/>
      <c r="O135" s="158"/>
      <c r="P135" s="159">
        <f>SUM(P136:P137)</f>
        <v>0</v>
      </c>
      <c r="Q135" s="158"/>
      <c r="R135" s="159">
        <f>SUM(R136:R137)</f>
        <v>0</v>
      </c>
      <c r="S135" s="158"/>
      <c r="T135" s="160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3" t="s">
        <v>84</v>
      </c>
      <c r="AT135" s="161" t="s">
        <v>73</v>
      </c>
      <c r="AU135" s="161" t="s">
        <v>82</v>
      </c>
      <c r="AY135" s="153" t="s">
        <v>114</v>
      </c>
      <c r="BK135" s="162">
        <f>SUM(BK136:BK137)</f>
        <v>0</v>
      </c>
    </row>
    <row r="136" s="2" customFormat="1" ht="24.15" customHeight="1">
      <c r="A136" s="35"/>
      <c r="B136" s="165"/>
      <c r="C136" s="166" t="s">
        <v>155</v>
      </c>
      <c r="D136" s="166" t="s">
        <v>117</v>
      </c>
      <c r="E136" s="167" t="s">
        <v>156</v>
      </c>
      <c r="F136" s="168" t="s">
        <v>157</v>
      </c>
      <c r="G136" s="169" t="s">
        <v>158</v>
      </c>
      <c r="H136" s="170">
        <v>3</v>
      </c>
      <c r="I136" s="171"/>
      <c r="J136" s="172">
        <f>ROUND(I136*H136,2)</f>
        <v>0</v>
      </c>
      <c r="K136" s="173"/>
      <c r="L136" s="36"/>
      <c r="M136" s="174" t="s">
        <v>1</v>
      </c>
      <c r="N136" s="175" t="s">
        <v>39</v>
      </c>
      <c r="O136" s="74"/>
      <c r="P136" s="176">
        <f>O136*H136</f>
        <v>0</v>
      </c>
      <c r="Q136" s="176">
        <v>0</v>
      </c>
      <c r="R136" s="176">
        <f>Q136*H136</f>
        <v>0</v>
      </c>
      <c r="S136" s="176">
        <v>0</v>
      </c>
      <c r="T136" s="17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78" t="s">
        <v>159</v>
      </c>
      <c r="AT136" s="178" t="s">
        <v>117</v>
      </c>
      <c r="AU136" s="178" t="s">
        <v>84</v>
      </c>
      <c r="AY136" s="16" t="s">
        <v>114</v>
      </c>
      <c r="BE136" s="179">
        <f>IF(N136="základní",J136,0)</f>
        <v>0</v>
      </c>
      <c r="BF136" s="179">
        <f>IF(N136="snížená",J136,0)</f>
        <v>0</v>
      </c>
      <c r="BG136" s="179">
        <f>IF(N136="zákl. přenesená",J136,0)</f>
        <v>0</v>
      </c>
      <c r="BH136" s="179">
        <f>IF(N136="sníž. přenesená",J136,0)</f>
        <v>0</v>
      </c>
      <c r="BI136" s="179">
        <f>IF(N136="nulová",J136,0)</f>
        <v>0</v>
      </c>
      <c r="BJ136" s="16" t="s">
        <v>82</v>
      </c>
      <c r="BK136" s="179">
        <f>ROUND(I136*H136,2)</f>
        <v>0</v>
      </c>
      <c r="BL136" s="16" t="s">
        <v>159</v>
      </c>
      <c r="BM136" s="178" t="s">
        <v>160</v>
      </c>
    </row>
    <row r="137" s="2" customFormat="1" ht="21.75" customHeight="1">
      <c r="A137" s="35"/>
      <c r="B137" s="165"/>
      <c r="C137" s="166" t="s">
        <v>161</v>
      </c>
      <c r="D137" s="166" t="s">
        <v>117</v>
      </c>
      <c r="E137" s="167" t="s">
        <v>162</v>
      </c>
      <c r="F137" s="168" t="s">
        <v>163</v>
      </c>
      <c r="G137" s="169" t="s">
        <v>158</v>
      </c>
      <c r="H137" s="170">
        <v>4</v>
      </c>
      <c r="I137" s="171"/>
      <c r="J137" s="172">
        <f>ROUND(I137*H137,2)</f>
        <v>0</v>
      </c>
      <c r="K137" s="173"/>
      <c r="L137" s="36"/>
      <c r="M137" s="174" t="s">
        <v>1</v>
      </c>
      <c r="N137" s="175" t="s">
        <v>39</v>
      </c>
      <c r="O137" s="74"/>
      <c r="P137" s="176">
        <f>O137*H137</f>
        <v>0</v>
      </c>
      <c r="Q137" s="176">
        <v>0</v>
      </c>
      <c r="R137" s="176">
        <f>Q137*H137</f>
        <v>0</v>
      </c>
      <c r="S137" s="176">
        <v>0</v>
      </c>
      <c r="T137" s="17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78" t="s">
        <v>159</v>
      </c>
      <c r="AT137" s="178" t="s">
        <v>117</v>
      </c>
      <c r="AU137" s="178" t="s">
        <v>84</v>
      </c>
      <c r="AY137" s="16" t="s">
        <v>114</v>
      </c>
      <c r="BE137" s="179">
        <f>IF(N137="základní",J137,0)</f>
        <v>0</v>
      </c>
      <c r="BF137" s="179">
        <f>IF(N137="snížená",J137,0)</f>
        <v>0</v>
      </c>
      <c r="BG137" s="179">
        <f>IF(N137="zákl. přenesená",J137,0)</f>
        <v>0</v>
      </c>
      <c r="BH137" s="179">
        <f>IF(N137="sníž. přenesená",J137,0)</f>
        <v>0</v>
      </c>
      <c r="BI137" s="179">
        <f>IF(N137="nulová",J137,0)</f>
        <v>0</v>
      </c>
      <c r="BJ137" s="16" t="s">
        <v>82</v>
      </c>
      <c r="BK137" s="179">
        <f>ROUND(I137*H137,2)</f>
        <v>0</v>
      </c>
      <c r="BL137" s="16" t="s">
        <v>159</v>
      </c>
      <c r="BM137" s="178" t="s">
        <v>164</v>
      </c>
    </row>
    <row r="138" s="12" customFormat="1" ht="22.8" customHeight="1">
      <c r="A138" s="12"/>
      <c r="B138" s="152"/>
      <c r="C138" s="12"/>
      <c r="D138" s="153" t="s">
        <v>73</v>
      </c>
      <c r="E138" s="163" t="s">
        <v>165</v>
      </c>
      <c r="F138" s="163" t="s">
        <v>166</v>
      </c>
      <c r="G138" s="12"/>
      <c r="H138" s="12"/>
      <c r="I138" s="155"/>
      <c r="J138" s="164">
        <f>BK138</f>
        <v>0</v>
      </c>
      <c r="K138" s="12"/>
      <c r="L138" s="152"/>
      <c r="M138" s="157"/>
      <c r="N138" s="158"/>
      <c r="O138" s="158"/>
      <c r="P138" s="159">
        <f>P139</f>
        <v>0</v>
      </c>
      <c r="Q138" s="158"/>
      <c r="R138" s="159">
        <f>R139</f>
        <v>0.00012</v>
      </c>
      <c r="S138" s="158"/>
      <c r="T138" s="160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3" t="s">
        <v>84</v>
      </c>
      <c r="AT138" s="161" t="s">
        <v>73</v>
      </c>
      <c r="AU138" s="161" t="s">
        <v>82</v>
      </c>
      <c r="AY138" s="153" t="s">
        <v>114</v>
      </c>
      <c r="BK138" s="162">
        <f>BK139</f>
        <v>0</v>
      </c>
    </row>
    <row r="139" s="2" customFormat="1" ht="37.8" customHeight="1">
      <c r="A139" s="35"/>
      <c r="B139" s="165"/>
      <c r="C139" s="166" t="s">
        <v>167</v>
      </c>
      <c r="D139" s="166" t="s">
        <v>117</v>
      </c>
      <c r="E139" s="167" t="s">
        <v>168</v>
      </c>
      <c r="F139" s="168" t="s">
        <v>169</v>
      </c>
      <c r="G139" s="169" t="s">
        <v>135</v>
      </c>
      <c r="H139" s="170">
        <v>2</v>
      </c>
      <c r="I139" s="171"/>
      <c r="J139" s="172">
        <f>ROUND(I139*H139,2)</f>
        <v>0</v>
      </c>
      <c r="K139" s="173"/>
      <c r="L139" s="36"/>
      <c r="M139" s="200" t="s">
        <v>1</v>
      </c>
      <c r="N139" s="201" t="s">
        <v>39</v>
      </c>
      <c r="O139" s="202"/>
      <c r="P139" s="203">
        <f>O139*H139</f>
        <v>0</v>
      </c>
      <c r="Q139" s="203">
        <v>6.0000000000000002E-05</v>
      </c>
      <c r="R139" s="203">
        <f>Q139*H139</f>
        <v>0.00012</v>
      </c>
      <c r="S139" s="203">
        <v>0</v>
      </c>
      <c r="T139" s="20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78" t="s">
        <v>159</v>
      </c>
      <c r="AT139" s="178" t="s">
        <v>117</v>
      </c>
      <c r="AU139" s="178" t="s">
        <v>84</v>
      </c>
      <c r="AY139" s="16" t="s">
        <v>114</v>
      </c>
      <c r="BE139" s="179">
        <f>IF(N139="základní",J139,0)</f>
        <v>0</v>
      </c>
      <c r="BF139" s="179">
        <f>IF(N139="snížená",J139,0)</f>
        <v>0</v>
      </c>
      <c r="BG139" s="179">
        <f>IF(N139="zákl. přenesená",J139,0)</f>
        <v>0</v>
      </c>
      <c r="BH139" s="179">
        <f>IF(N139="sníž. přenesená",J139,0)</f>
        <v>0</v>
      </c>
      <c r="BI139" s="179">
        <f>IF(N139="nulová",J139,0)</f>
        <v>0</v>
      </c>
      <c r="BJ139" s="16" t="s">
        <v>82</v>
      </c>
      <c r="BK139" s="179">
        <f>ROUND(I139*H139,2)</f>
        <v>0</v>
      </c>
      <c r="BL139" s="16" t="s">
        <v>159</v>
      </c>
      <c r="BM139" s="178" t="s">
        <v>170</v>
      </c>
    </row>
    <row r="140" s="2" customFormat="1" ht="6.96" customHeight="1">
      <c r="A140" s="35"/>
      <c r="B140" s="57"/>
      <c r="C140" s="58"/>
      <c r="D140" s="58"/>
      <c r="E140" s="58"/>
      <c r="F140" s="58"/>
      <c r="G140" s="58"/>
      <c r="H140" s="58"/>
      <c r="I140" s="58"/>
      <c r="J140" s="58"/>
      <c r="K140" s="58"/>
      <c r="L140" s="36"/>
      <c r="M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</sheetData>
  <autoFilter ref="C121:K13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Kejzar Marek, Ing.</dc:creator>
  <cp:lastModifiedBy>Kejzar Marek, Ing.</cp:lastModifiedBy>
  <dcterms:created xsi:type="dcterms:W3CDTF">2021-07-29T12:24:45Z</dcterms:created>
  <dcterms:modified xsi:type="dcterms:W3CDTF">2021-07-29T12:24:49Z</dcterms:modified>
</cp:coreProperties>
</file>